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10995" tabRatio="807"/>
  </bookViews>
  <sheets>
    <sheet name="Koptāme" sheetId="8" r:id="rId1"/>
    <sheet name="Kopsavilkums" sheetId="7" r:id="rId2"/>
    <sheet name="Objekta sagatav., nodošana" sheetId="1" r:id="rId3"/>
  </sheets>
  <calcPr calcId="152511"/>
</workbook>
</file>

<file path=xl/calcChain.xml><?xml version="1.0" encoding="utf-8"?>
<calcChain xmlns="http://schemas.openxmlformats.org/spreadsheetml/2006/main">
  <c r="C19" i="7" l="1"/>
  <c r="C18" i="7"/>
  <c r="G17" i="7"/>
  <c r="F17" i="7"/>
  <c r="E17" i="7"/>
  <c r="D17" i="7"/>
  <c r="C20" i="7" s="1"/>
  <c r="C17" i="7"/>
  <c r="C21" i="7" s="1"/>
  <c r="E28" i="1" l="1"/>
  <c r="E127" i="1" l="1"/>
  <c r="E125" i="1"/>
  <c r="E121" i="1"/>
  <c r="E119" i="1"/>
  <c r="E123" i="1"/>
  <c r="E111" i="1"/>
  <c r="E110" i="1"/>
  <c r="E108" i="1"/>
  <c r="E106" i="1"/>
  <c r="E103" i="1"/>
  <c r="E102" i="1"/>
  <c r="E100" i="1"/>
  <c r="E98" i="1"/>
  <c r="E96" i="1"/>
  <c r="E94" i="1"/>
  <c r="E92" i="1"/>
  <c r="E74" i="1"/>
  <c r="E72" i="1"/>
  <c r="E70" i="1"/>
  <c r="E68" i="1"/>
  <c r="E66" i="1"/>
  <c r="E64" i="1"/>
  <c r="E62" i="1"/>
  <c r="E60" i="1"/>
  <c r="E52" i="1"/>
  <c r="E44" i="1"/>
  <c r="E41" i="1"/>
  <c r="E38" i="1"/>
  <c r="E36" i="1"/>
  <c r="E34" i="1"/>
  <c r="E31" i="1"/>
  <c r="H9" i="1" l="1"/>
  <c r="C16" i="8" l="1"/>
  <c r="C17" i="8" s="1"/>
  <c r="C19" i="8" s="1"/>
</calcChain>
</file>

<file path=xl/sharedStrings.xml><?xml version="1.0" encoding="utf-8"?>
<sst xmlns="http://schemas.openxmlformats.org/spreadsheetml/2006/main" count="290" uniqueCount="156">
  <si>
    <t>Lokālā tāme Nr.1</t>
  </si>
  <si>
    <t>Tāmes izmaksas, €</t>
  </si>
  <si>
    <t>Kods</t>
  </si>
  <si>
    <t>Darba nosaukums</t>
  </si>
  <si>
    <t>Mērvienība</t>
  </si>
  <si>
    <t>Daudzums</t>
  </si>
  <si>
    <t>Vienības izmaksas</t>
  </si>
  <si>
    <t>Kopā uz visu apjomu</t>
  </si>
  <si>
    <t>%</t>
  </si>
  <si>
    <t>Tiešās izmaksas kopā:</t>
  </si>
  <si>
    <t>Materiālu, būvgružu transporta izdevumi</t>
  </si>
  <si>
    <t>Pārbaudīja:</t>
  </si>
  <si>
    <t>m</t>
  </si>
  <si>
    <r>
      <t>m</t>
    </r>
    <r>
      <rPr>
        <vertAlign val="superscript"/>
        <sz val="10"/>
        <color theme="1"/>
        <rFont val="Arial Narrow"/>
        <family val="2"/>
        <charset val="186"/>
      </rPr>
      <t>2</t>
    </r>
  </si>
  <si>
    <r>
      <t>m</t>
    </r>
    <r>
      <rPr>
        <vertAlign val="superscript"/>
        <sz val="10"/>
        <color theme="1"/>
        <rFont val="Arial Narrow"/>
        <family val="2"/>
        <charset val="186"/>
      </rPr>
      <t>3</t>
    </r>
  </si>
  <si>
    <t>kg</t>
  </si>
  <si>
    <t>kompl</t>
  </si>
  <si>
    <t>Objekta sagatavošanas un nodošanas darbi</t>
  </si>
  <si>
    <t>gab</t>
  </si>
  <si>
    <t>smilts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</si>
  <si>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</si>
  <si>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</si>
  <si>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</si>
  <si>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</si>
  <si>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</si>
  <si>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</si>
  <si>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</si>
  <si>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</si>
  <si>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</si>
  <si>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</si>
  <si>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</si>
  <si>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</si>
  <si>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</si>
  <si>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Kopā</t>
  </si>
  <si>
    <t>Nr.p.k.</t>
  </si>
  <si>
    <t>Tāmes Nr.</t>
  </si>
  <si>
    <t>Darba veids vai konstruktīvā elementa nosaukums</t>
  </si>
  <si>
    <t>Kopsavilkuma aprēķins pa darbu vai konstruktīvo elementu veidiem</t>
  </si>
  <si>
    <t>Tai skaitā</t>
  </si>
  <si>
    <t>Koptāme</t>
  </si>
  <si>
    <r>
      <rPr>
        <b/>
        <sz val="10"/>
        <color theme="1"/>
        <rFont val="Arial Narrow"/>
        <family val="2"/>
        <charset val="186"/>
      </rPr>
      <t>Kopā</t>
    </r>
    <r>
      <rPr>
        <sz val="10"/>
        <color theme="1"/>
        <rFont val="Arial Narrow"/>
        <family val="2"/>
        <charset val="186"/>
      </rPr>
      <t>, EUR ar PVN</t>
    </r>
  </si>
  <si>
    <r>
      <rPr>
        <b/>
        <sz val="10"/>
        <color theme="1"/>
        <rFont val="Arial Narrow"/>
        <family val="2"/>
        <charset val="186"/>
      </rPr>
      <t>Kopā,</t>
    </r>
    <r>
      <rPr>
        <sz val="10"/>
        <color theme="1"/>
        <rFont val="Arial Narrow"/>
        <family val="2"/>
        <charset val="186"/>
      </rPr>
      <t xml:space="preserve"> EUR bez PVN</t>
    </r>
  </si>
  <si>
    <t>PVN, 21%</t>
  </si>
  <si>
    <t>obj</t>
  </si>
  <si>
    <t>melnzeme</t>
  </si>
  <si>
    <t>zālāja sēklas</t>
  </si>
  <si>
    <t>betons C20/25</t>
  </si>
  <si>
    <t>palīgmateriāli</t>
  </si>
  <si>
    <t>Labiekārtošana</t>
  </si>
  <si>
    <t>14.</t>
  </si>
  <si>
    <t>15.</t>
  </si>
  <si>
    <t>16.</t>
  </si>
  <si>
    <t>Būves nosaukums: Alsungas muzejs</t>
  </si>
  <si>
    <t>Objekta nosaukums: Muzeja pārbūve</t>
  </si>
  <si>
    <t>Objekta adrese: Skolas iela 11a, Alsunga, Alsungas novads</t>
  </si>
  <si>
    <t>Pasūtījuma Nr:</t>
  </si>
  <si>
    <t>Objekta sagatavošana būvniecībai</t>
  </si>
  <si>
    <t>Objekta nodošana ekspluatācijā</t>
  </si>
  <si>
    <t>Demontāžas darbi</t>
  </si>
  <si>
    <t>Esošā bojātā asfaltbetona un betona seguma demontāža</t>
  </si>
  <si>
    <t>Betona staba demontāža</t>
  </si>
  <si>
    <t>Sienu demontāža</t>
  </si>
  <si>
    <t>Ailes paplašināšana</t>
  </si>
  <si>
    <t>vieta</t>
  </si>
  <si>
    <t>Pandusa izbūve</t>
  </si>
  <si>
    <t>Nepārraktās grunts blietēšana</t>
  </si>
  <si>
    <t>stiegras B500B</t>
  </si>
  <si>
    <t>Pamatu sienu stiegrošana</t>
  </si>
  <si>
    <t>Pamatu sienu veidņošana</t>
  </si>
  <si>
    <t>veidņu materiāls</t>
  </si>
  <si>
    <t>Pamatu sienu betonēšana</t>
  </si>
  <si>
    <t>Būvbedres un virszemes daļas starp pamatu sienām aizbēršana, blietējot pa 30 cm biezām kārtām</t>
  </si>
  <si>
    <t>Pandusa virsmas stiegrošana</t>
  </si>
  <si>
    <t>Pandusa virsmas veidņošana</t>
  </si>
  <si>
    <t>Pandusa virsmas betonēšana un slīpēšana, b=100 mm</t>
  </si>
  <si>
    <t>Margu montāža</t>
  </si>
  <si>
    <t>cinkotas tērauda margas</t>
  </si>
  <si>
    <t>montāžas materiāli</t>
  </si>
  <si>
    <t>Telpa Nr.1</t>
  </si>
  <si>
    <t>Ailes aizmūrēšana</t>
  </si>
  <si>
    <t>mūrjava</t>
  </si>
  <si>
    <t>Grīdas labošana demontēto sienu vietā</t>
  </si>
  <si>
    <t>apdares materiāli</t>
  </si>
  <si>
    <t>Griestu sagatavošana špaktelēšanai</t>
  </si>
  <si>
    <t>dziļumgrunts</t>
  </si>
  <si>
    <t>smalkā špakteļtepe</t>
  </si>
  <si>
    <t>Griestu špaktelēšana un slīpēšana</t>
  </si>
  <si>
    <t>Griestu sagatavošana krāsošanai</t>
  </si>
  <si>
    <t>krāsotāja grunts</t>
  </si>
  <si>
    <t>Griestu krāsošana divās kārtās</t>
  </si>
  <si>
    <t>krāsa Nr. 7</t>
  </si>
  <si>
    <t>Sienu sagatavošana špaktelēšanai</t>
  </si>
  <si>
    <t>Sienu špaktelēšana un slīpēšana</t>
  </si>
  <si>
    <t>Sienu sagatavošana krāsošanai</t>
  </si>
  <si>
    <t>Sienu krāsošana divās kārtās</t>
  </si>
  <si>
    <t>l</t>
  </si>
  <si>
    <t>Telpa Nr.5</t>
  </si>
  <si>
    <t>Santehnikas iekārtu demontāža un montāža atpakaļ pēc apdares remonta veikšanas</t>
  </si>
  <si>
    <t>Citi, neuzskaitīti apdares darbi un palīgdarbi</t>
  </si>
  <si>
    <t>Flīžu demontāža sienām un grīdai</t>
  </si>
  <si>
    <t>Durvju montāža</t>
  </si>
  <si>
    <t>PVC durvis 2100x1200</t>
  </si>
  <si>
    <t>Sienu attīrīšana un gruntēšana</t>
  </si>
  <si>
    <t>Sienu flīzēšana</t>
  </si>
  <si>
    <t>keramikas masas flīzes</t>
  </si>
  <si>
    <t>flīžu līme</t>
  </si>
  <si>
    <t>šuvotājs, krustiņi</t>
  </si>
  <si>
    <t>Grīdu attīrīšana un gruntēšana</t>
  </si>
  <si>
    <t>Grīdu apstrāde ar hidroizolācijas mastiku</t>
  </si>
  <si>
    <t>hidroizolācijas mastika</t>
  </si>
  <si>
    <t>Grīdu flīzēšana</t>
  </si>
  <si>
    <t>akmens masas flīzes</t>
  </si>
  <si>
    <t>Grunts izstrāde bruģējamajiem laukumiem, h=500 mm</t>
  </si>
  <si>
    <t>salizturīgs materiāls</t>
  </si>
  <si>
    <t>šķembas f0/45</t>
  </si>
  <si>
    <t>Betona bruģakmens ieklāšana</t>
  </si>
  <si>
    <t>prizma 6</t>
  </si>
  <si>
    <t>Apzaļumotās zonas atjaunošana</t>
  </si>
  <si>
    <t>Muzeja pārbūve</t>
  </si>
  <si>
    <t>Citi, neuzskaitīti apdares darbi un palīgdarbi, t.sk. aizmūrētās ailes apmešana</t>
  </si>
  <si>
    <t>keamzītbetona bloki, 3 Mpa, b=300 mm</t>
  </si>
  <si>
    <t>Būvbedres rakšana ar rokām, h=1,50 m</t>
  </si>
  <si>
    <t>tonēta krāsa Nr. 12</t>
  </si>
  <si>
    <t>hidroizolācijas grunts</t>
  </si>
  <si>
    <t>Drenējošā slāņa izveide, b=300 mm</t>
  </si>
  <si>
    <t>Šķembu pamatojuma izeide, b=200 mm</t>
  </si>
  <si>
    <t>Izlīdzinošā slāņa izveide, b=50 mm</t>
  </si>
  <si>
    <t>Koka durvis 2700x1500</t>
  </si>
  <si>
    <t>Lieveņa, kāpņu lukuma remonts</t>
  </si>
  <si>
    <t xml:space="preserve">Nr. </t>
  </si>
  <si>
    <t>Grīdu līmeņu izlīdzināšana</t>
  </si>
  <si>
    <t>Esošā grīdas seguma demontāža</t>
  </si>
  <si>
    <t>Lamināta grīdu izveidošana</t>
  </si>
  <si>
    <t>lamināts</t>
  </si>
  <si>
    <t>zemsegums</t>
  </si>
  <si>
    <t>putupolistirols</t>
  </si>
  <si>
    <t>Būves nosaukums: "MUZEJA IEEJAS MEZGLA PĀRBŪVE INFORMĀCIJAS CENTRA IZVEIDEI".</t>
  </si>
  <si>
    <t>Objekta nosaukums: "MUZEJA IEEJAS MEZGLA PĀRBŪVE INFORMĀCIJAS CENTRA IZVEIDEI".</t>
  </si>
  <si>
    <t>laika
norma
(c/h)</t>
  </si>
  <si>
    <t>darba samaksas likme (EUR/h)</t>
  </si>
  <si>
    <t>darba
alga
(EUR)</t>
  </si>
  <si>
    <t>Būvizstrādājumi
(EUR)</t>
  </si>
  <si>
    <t>mehā-
nismi
(EUR)</t>
  </si>
  <si>
    <t>kopā
(EUR)</t>
  </si>
  <si>
    <t>darb-
ietilpība
(c/h)</t>
  </si>
  <si>
    <t>būvizstrādājumi
(EUR)</t>
  </si>
  <si>
    <t>summa
(EUR)</t>
  </si>
  <si>
    <t>Tāmes nosaukums</t>
  </si>
  <si>
    <t>Tāmes izmaksas EUR</t>
  </si>
  <si>
    <t>Darbietilpība (c/h)</t>
  </si>
  <si>
    <t>darba alga
(EUR)</t>
  </si>
  <si>
    <t>mehānismi
(EUR)</t>
  </si>
  <si>
    <t>Virsizdevumi  _%</t>
  </si>
  <si>
    <t>tai skaitā darba aizsardzība</t>
  </si>
  <si>
    <t>Peļņa (___%)</t>
  </si>
  <si>
    <t>Pavisma kopā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</si>
</sst>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186"/>
    </font>
    <font>
      <b/>
      <sz val="10"/>
      <color theme="1"/>
      <name val="Arial Narrow"/>
      <family val="2"/>
      <charset val="186"/>
    </font>
    <font>
      <vertAlign val="superscript"/>
      <sz val="10"/>
      <color theme="1"/>
      <name val="Arial Narrow"/>
      <family val="2"/>
      <charset val="186"/>
    </font>
    <font>
      <sz val="10"/>
      <name val="Arial Narrow"/>
      <family val="2"/>
      <charset val="186"/>
    </font>
    <font>
      <sz val="10"/>
      <color rgb="FFFF0000"/>
      <name val="Arial Narrow"/>
      <family val="2"/>
      <charset val="186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43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0" xfId="0" applyNumberFormat="1" applyFon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3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 shrinkToFit="1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3" fontId="1" fillId="0" borderId="0" xfId="0" applyNumberFormat="1" applyFont="1"/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2" fontId="7" fillId="3" borderId="8" xfId="0" applyNumberFormat="1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horizontal="left" vertical="center" wrapText="1"/>
    </xf>
    <xf numFmtId="2" fontId="7" fillId="3" borderId="6" xfId="0" applyNumberFormat="1" applyFont="1" applyFill="1" applyBorder="1" applyAlignment="1">
      <alignment horizontal="right" vertical="center" wrapText="1"/>
    </xf>
    <xf numFmtId="2" fontId="8" fillId="3" borderId="9" xfId="0" applyNumberFormat="1" applyFont="1" applyFill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0" fontId="7" fillId="3" borderId="0" xfId="0" applyFont="1" applyFill="1" applyAlignment="1">
      <alignment horizontal="left" vertical="center" wrapText="1"/>
    </xf>
    <xf numFmtId="2" fontId="8" fillId="3" borderId="0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right"/>
    </xf>
    <xf numFmtId="2" fontId="7" fillId="3" borderId="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8" fillId="0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1" fillId="0" borderId="0" xfId="0" applyNumberFormat="1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zoomScale="90" zoomScaleNormal="90" workbookViewId="0">
      <selection activeCell="J19" sqref="J19"/>
    </sheetView>
  </sheetViews>
  <sheetFormatPr defaultColWidth="9.140625" defaultRowHeight="12.75" x14ac:dyDescent="0.2"/>
  <cols>
    <col min="1" max="1" width="8" style="1" customWidth="1"/>
    <col min="2" max="2" width="41.42578125" style="1" customWidth="1"/>
    <col min="3" max="3" width="19.85546875" style="1" customWidth="1"/>
    <col min="4" max="7" width="5.7109375" style="1" customWidth="1"/>
    <col min="8" max="8" width="6.5703125" style="1" customWidth="1"/>
    <col min="9" max="9" width="6.85546875" style="1" customWidth="1"/>
    <col min="10" max="10" width="7.140625" style="1" customWidth="1"/>
    <col min="11" max="13" width="6.85546875" style="1" customWidth="1"/>
    <col min="14" max="14" width="6.7109375" style="1" customWidth="1"/>
    <col min="15" max="15" width="6.5703125" style="1" customWidth="1"/>
    <col min="16" max="16" width="8.28515625" style="1" customWidth="1"/>
    <col min="17" max="16384" width="9.140625" style="1"/>
  </cols>
  <sheetData>
    <row r="1" spans="1:16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">
      <c r="A2" s="1" t="s">
        <v>52</v>
      </c>
    </row>
    <row r="3" spans="1:16" x14ac:dyDescent="0.2">
      <c r="A3" s="1" t="s">
        <v>53</v>
      </c>
    </row>
    <row r="4" spans="1:16" x14ac:dyDescent="0.2">
      <c r="A4" s="1" t="s">
        <v>54</v>
      </c>
    </row>
    <row r="5" spans="1:16" x14ac:dyDescent="0.2">
      <c r="A5" s="1" t="s">
        <v>55</v>
      </c>
    </row>
    <row r="9" spans="1:16" x14ac:dyDescent="0.2">
      <c r="A9" s="56" t="s">
        <v>39</v>
      </c>
      <c r="B9" s="56"/>
      <c r="C9" s="56"/>
    </row>
    <row r="10" spans="1:16" x14ac:dyDescent="0.2">
      <c r="A10" s="11"/>
      <c r="B10" s="11"/>
      <c r="C10" s="11"/>
    </row>
    <row r="11" spans="1:16" x14ac:dyDescent="0.2">
      <c r="A11" s="24" t="s">
        <v>34</v>
      </c>
      <c r="B11" s="24" t="s">
        <v>36</v>
      </c>
      <c r="C11" s="24" t="s">
        <v>33</v>
      </c>
    </row>
    <row r="12" spans="1:16" x14ac:dyDescent="0.2">
      <c r="A12" s="24">
        <v>1</v>
      </c>
      <c r="B12" s="24">
        <v>2</v>
      </c>
      <c r="C12" s="24">
        <v>3</v>
      </c>
    </row>
    <row r="13" spans="1:16" x14ac:dyDescent="0.2">
      <c r="A13" s="24"/>
      <c r="B13" s="24"/>
      <c r="C13" s="24"/>
    </row>
    <row r="14" spans="1:16" x14ac:dyDescent="0.2">
      <c r="A14" s="24" t="s">
        <v>20</v>
      </c>
      <c r="B14" s="28" t="s">
        <v>118</v>
      </c>
      <c r="C14" s="29"/>
    </row>
    <row r="15" spans="1:16" ht="13.5" thickBot="1" x14ac:dyDescent="0.25">
      <c r="A15" s="25"/>
      <c r="B15" s="25"/>
      <c r="C15" s="25"/>
    </row>
    <row r="16" spans="1:16" x14ac:dyDescent="0.2">
      <c r="A16" s="26"/>
      <c r="B16" s="27" t="s">
        <v>41</v>
      </c>
      <c r="C16" s="30">
        <f>C14</f>
        <v>0</v>
      </c>
    </row>
    <row r="17" spans="1:16" x14ac:dyDescent="0.2">
      <c r="A17" s="24"/>
      <c r="B17" s="23" t="s">
        <v>42</v>
      </c>
      <c r="C17" s="29">
        <f>ROUND(C16*0.21,2)</f>
        <v>0</v>
      </c>
    </row>
    <row r="18" spans="1:16" ht="13.5" thickBot="1" x14ac:dyDescent="0.25">
      <c r="A18" s="20"/>
      <c r="B18" s="20"/>
      <c r="C18" s="20"/>
    </row>
    <row r="19" spans="1:16" ht="13.5" thickBot="1" x14ac:dyDescent="0.25">
      <c r="A19" s="21"/>
      <c r="B19" s="22" t="s">
        <v>40</v>
      </c>
      <c r="C19" s="31">
        <f>C16+C17</f>
        <v>0</v>
      </c>
    </row>
    <row r="20" spans="1:16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x14ac:dyDescent="0.2">
      <c r="A21" s="5"/>
      <c r="B21" s="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x14ac:dyDescent="0.2">
      <c r="A22" s="5"/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x14ac:dyDescent="0.2">
      <c r="A23" s="5"/>
      <c r="B23" s="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2">
      <c r="A24" s="6"/>
      <c r="B24" s="5"/>
    </row>
    <row r="25" spans="1:16" x14ac:dyDescent="0.2">
      <c r="A25" s="6"/>
      <c r="B25" s="6"/>
    </row>
    <row r="26" spans="1:16" x14ac:dyDescent="0.2">
      <c r="A26" s="6"/>
      <c r="B26" s="6"/>
    </row>
  </sheetData>
  <mergeCells count="1">
    <mergeCell ref="A9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5"/>
  <sheetViews>
    <sheetView zoomScale="90" zoomScaleNormal="90" workbookViewId="0">
      <selection activeCell="B15" sqref="B15"/>
    </sheetView>
  </sheetViews>
  <sheetFormatPr defaultColWidth="9.140625" defaultRowHeight="12.75" x14ac:dyDescent="0.2"/>
  <cols>
    <col min="1" max="1" width="5.7109375" style="1" customWidth="1"/>
    <col min="2" max="2" width="47.5703125" style="1" customWidth="1"/>
    <col min="3" max="3" width="39" style="1" customWidth="1"/>
    <col min="4" max="4" width="16.140625" style="1" customWidth="1"/>
    <col min="5" max="5" width="13.7109375" style="1" customWidth="1"/>
    <col min="6" max="6" width="13.28515625" style="1" customWidth="1"/>
    <col min="7" max="7" width="12.85546875" style="1" customWidth="1"/>
    <col min="8" max="8" width="12.5703125" style="1" customWidth="1"/>
    <col min="9" max="9" width="6.85546875" style="1" customWidth="1"/>
    <col min="10" max="10" width="7.140625" style="1" customWidth="1"/>
    <col min="11" max="13" width="6.85546875" style="1" customWidth="1"/>
    <col min="14" max="14" width="6.7109375" style="1" customWidth="1"/>
    <col min="15" max="15" width="6.5703125" style="1" customWidth="1"/>
    <col min="16" max="16" width="8.28515625" style="1" customWidth="1"/>
    <col min="17" max="16384" width="9.140625" style="1"/>
  </cols>
  <sheetData>
    <row r="2" spans="1:11" x14ac:dyDescent="0.2">
      <c r="A2" s="1" t="s">
        <v>52</v>
      </c>
    </row>
    <row r="3" spans="1:11" x14ac:dyDescent="0.2">
      <c r="A3" s="1" t="s">
        <v>53</v>
      </c>
    </row>
    <row r="4" spans="1:11" x14ac:dyDescent="0.2">
      <c r="A4" s="1" t="s">
        <v>54</v>
      </c>
    </row>
    <row r="5" spans="1:11" x14ac:dyDescent="0.2">
      <c r="A5" s="1" t="s">
        <v>55</v>
      </c>
    </row>
    <row r="7" spans="1:11" x14ac:dyDescent="0.2">
      <c r="A7" s="56" t="s">
        <v>37</v>
      </c>
      <c r="B7" s="56"/>
      <c r="C7" s="56"/>
      <c r="D7" s="56"/>
      <c r="E7" s="56"/>
      <c r="F7" s="56"/>
      <c r="G7" s="56"/>
      <c r="H7" s="56"/>
    </row>
    <row r="11" spans="1:11" ht="57" customHeight="1" x14ac:dyDescent="0.2">
      <c r="A11" s="42" t="s">
        <v>35</v>
      </c>
      <c r="B11" s="43" t="s">
        <v>147</v>
      </c>
      <c r="C11" s="43" t="s">
        <v>148</v>
      </c>
      <c r="D11" s="57" t="s">
        <v>38</v>
      </c>
      <c r="E11" s="57"/>
      <c r="F11" s="57"/>
      <c r="G11" s="43" t="s">
        <v>149</v>
      </c>
      <c r="H11" s="3"/>
      <c r="I11" s="3"/>
    </row>
    <row r="12" spans="1:11" ht="72.75" customHeight="1" thickBot="1" x14ac:dyDescent="0.25">
      <c r="A12" s="44"/>
      <c r="B12" s="45"/>
      <c r="C12" s="45"/>
      <c r="D12" s="45" t="s">
        <v>150</v>
      </c>
      <c r="E12" s="45" t="s">
        <v>145</v>
      </c>
      <c r="F12" s="45" t="s">
        <v>151</v>
      </c>
      <c r="G12" s="45"/>
      <c r="H12" s="3"/>
      <c r="I12" s="3"/>
      <c r="J12" s="3"/>
      <c r="K12" s="3"/>
    </row>
    <row r="13" spans="1:11" ht="3" customHeight="1" thickTop="1" x14ac:dyDescent="0.2">
      <c r="A13" s="46"/>
      <c r="B13" s="46"/>
      <c r="C13" s="47"/>
      <c r="D13" s="47"/>
      <c r="E13" s="47"/>
      <c r="F13" s="47"/>
      <c r="G13" s="47"/>
      <c r="J13" s="3"/>
      <c r="K13" s="3"/>
    </row>
    <row r="14" spans="1:11" ht="14.25" x14ac:dyDescent="0.2">
      <c r="A14" s="42">
        <v>1</v>
      </c>
      <c r="B14" s="46"/>
      <c r="C14" s="47"/>
      <c r="D14" s="47"/>
      <c r="E14" s="47"/>
      <c r="F14" s="47"/>
      <c r="G14" s="47"/>
    </row>
    <row r="15" spans="1:11" ht="14.25" x14ac:dyDescent="0.2">
      <c r="A15" s="42">
        <v>2</v>
      </c>
      <c r="B15" s="48"/>
      <c r="C15" s="49"/>
      <c r="D15" s="49"/>
      <c r="E15" s="49"/>
      <c r="F15" s="49"/>
      <c r="G15" s="49"/>
    </row>
    <row r="16" spans="1:11" ht="15" thickBot="1" x14ac:dyDescent="0.25">
      <c r="A16" s="44"/>
      <c r="B16" s="48"/>
      <c r="C16" s="49"/>
      <c r="D16" s="49"/>
      <c r="E16" s="49"/>
      <c r="F16" s="49"/>
      <c r="G16" s="49"/>
    </row>
    <row r="17" spans="1:16" ht="15.75" thickTop="1" x14ac:dyDescent="0.2">
      <c r="A17" s="46"/>
      <c r="B17" s="50" t="s">
        <v>33</v>
      </c>
      <c r="C17" s="50">
        <f>SUM(C14:C16)</f>
        <v>0</v>
      </c>
      <c r="D17" s="50">
        <f>SUM(D14:D16)</f>
        <v>0</v>
      </c>
      <c r="E17" s="50">
        <f>SUM(E14:E16)</f>
        <v>0</v>
      </c>
      <c r="F17" s="50">
        <f>SUM(F14:F16)</f>
        <v>0</v>
      </c>
      <c r="G17" s="50">
        <f>SUM(G14:G16)</f>
        <v>0</v>
      </c>
    </row>
    <row r="18" spans="1:16" ht="15" x14ac:dyDescent="0.2">
      <c r="A18" s="48"/>
      <c r="B18" s="51" t="s">
        <v>152</v>
      </c>
      <c r="C18" s="49">
        <f>ROUND(+C17*0.05,2)</f>
        <v>0</v>
      </c>
      <c r="D18" s="49"/>
      <c r="E18" s="49"/>
      <c r="F18" s="49"/>
      <c r="G18" s="49"/>
    </row>
    <row r="19" spans="1:16" ht="15" x14ac:dyDescent="0.2">
      <c r="A19" s="48"/>
      <c r="B19" s="51" t="s">
        <v>153</v>
      </c>
      <c r="C19" s="49">
        <f>ROUND(+C17*0.07,2)</f>
        <v>0</v>
      </c>
      <c r="D19" s="49"/>
      <c r="E19" s="49"/>
      <c r="F19" s="49"/>
      <c r="G19" s="49"/>
    </row>
    <row r="20" spans="1:16" ht="15" x14ac:dyDescent="0.2">
      <c r="A20" s="48"/>
      <c r="B20" s="51" t="s">
        <v>154</v>
      </c>
      <c r="C20" s="49">
        <f>ROUND(+D17*0.2359,2)</f>
        <v>0</v>
      </c>
      <c r="D20" s="49"/>
      <c r="E20" s="49"/>
      <c r="F20" s="49"/>
      <c r="G20" s="49"/>
    </row>
    <row r="21" spans="1:16" ht="15" x14ac:dyDescent="0.2">
      <c r="A21" s="48"/>
      <c r="B21" s="51" t="s">
        <v>155</v>
      </c>
      <c r="C21" s="49">
        <f>SUM(C17:C20)</f>
        <v>0</v>
      </c>
      <c r="D21" s="49"/>
      <c r="E21" s="49"/>
      <c r="F21" s="49"/>
      <c r="G21" s="49"/>
    </row>
    <row r="22" spans="1:16" ht="15" x14ac:dyDescent="0.2">
      <c r="A22" s="52"/>
      <c r="B22" s="53"/>
      <c r="C22" s="53"/>
      <c r="D22" s="53"/>
      <c r="E22" s="53"/>
      <c r="F22" s="53"/>
      <c r="G22" s="53"/>
    </row>
    <row r="23" spans="1:16" ht="15" x14ac:dyDescent="0.25">
      <c r="A23" s="54"/>
      <c r="B23" s="54"/>
      <c r="C23" s="53"/>
      <c r="D23" s="55" t="s">
        <v>11</v>
      </c>
      <c r="E23" s="53"/>
      <c r="F23" s="53"/>
      <c r="G23" s="53"/>
      <c r="J23" s="3"/>
      <c r="K23" s="3"/>
      <c r="L23" s="3"/>
      <c r="M23" s="3"/>
      <c r="N23" s="3"/>
      <c r="O23" s="3"/>
      <c r="P23" s="3"/>
    </row>
    <row r="24" spans="1:16" ht="15" x14ac:dyDescent="0.25">
      <c r="A24"/>
      <c r="B24"/>
      <c r="C24"/>
      <c r="D24"/>
      <c r="E24"/>
      <c r="F24"/>
      <c r="G24"/>
      <c r="J24" s="3"/>
      <c r="K24" s="3"/>
      <c r="L24" s="3"/>
      <c r="M24" s="3"/>
      <c r="N24" s="3"/>
      <c r="O24" s="3"/>
      <c r="P24" s="3"/>
    </row>
    <row r="25" spans="1:16" x14ac:dyDescent="0.2">
      <c r="J25" s="3"/>
      <c r="K25" s="3"/>
      <c r="L25" s="3"/>
      <c r="M25" s="3"/>
      <c r="N25" s="3"/>
      <c r="O25" s="3"/>
      <c r="P25" s="3"/>
    </row>
  </sheetData>
  <mergeCells count="2">
    <mergeCell ref="D11:F11"/>
    <mergeCell ref="A7:H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9"/>
  <sheetViews>
    <sheetView topLeftCell="A55" zoomScale="130" zoomScaleNormal="130" workbookViewId="0">
      <selection activeCell="E131" sqref="E131"/>
    </sheetView>
  </sheetViews>
  <sheetFormatPr defaultColWidth="9.140625" defaultRowHeight="12.75" x14ac:dyDescent="0.2"/>
  <cols>
    <col min="1" max="1" width="4" style="1" customWidth="1"/>
    <col min="2" max="2" width="4.7109375" style="1" customWidth="1"/>
    <col min="3" max="3" width="38.42578125" style="1" customWidth="1"/>
    <col min="4" max="4" width="5.7109375" style="1" customWidth="1"/>
    <col min="5" max="5" width="6.5703125" style="1" bestFit="1" customWidth="1"/>
    <col min="6" max="7" width="5.7109375" style="1" customWidth="1"/>
    <col min="8" max="8" width="6.5703125" style="1" customWidth="1"/>
    <col min="9" max="9" width="8.140625" style="1" bestFit="1" customWidth="1"/>
    <col min="10" max="10" width="7.140625" style="1" customWidth="1"/>
    <col min="11" max="11" width="8.140625" style="1" bestFit="1" customWidth="1"/>
    <col min="12" max="13" width="6.85546875" style="1" customWidth="1"/>
    <col min="14" max="14" width="8.42578125" style="1" customWidth="1"/>
    <col min="15" max="15" width="6.5703125" style="1" customWidth="1"/>
    <col min="16" max="16" width="8.85546875" style="1" customWidth="1"/>
    <col min="17" max="16384" width="9.140625" style="1"/>
  </cols>
  <sheetData>
    <row r="1" spans="1:16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x14ac:dyDescent="0.2">
      <c r="A2" s="56" t="s">
        <v>118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4" spans="1:16" x14ac:dyDescent="0.2">
      <c r="A4" s="1" t="s">
        <v>136</v>
      </c>
    </row>
    <row r="5" spans="1:16" x14ac:dyDescent="0.2">
      <c r="A5" s="1" t="s">
        <v>137</v>
      </c>
    </row>
    <row r="6" spans="1:16" x14ac:dyDescent="0.2">
      <c r="A6" s="1" t="s">
        <v>54</v>
      </c>
    </row>
    <row r="7" spans="1:16" x14ac:dyDescent="0.2">
      <c r="A7" s="1" t="s">
        <v>55</v>
      </c>
    </row>
    <row r="9" spans="1:16" x14ac:dyDescent="0.2">
      <c r="G9" s="2" t="s">
        <v>1</v>
      </c>
      <c r="H9" s="62">
        <f>P132</f>
        <v>0</v>
      </c>
      <c r="I9" s="62"/>
    </row>
    <row r="10" spans="1:16" x14ac:dyDescent="0.2">
      <c r="O10" s="2"/>
      <c r="P10" s="2"/>
    </row>
    <row r="11" spans="1:16" x14ac:dyDescent="0.2">
      <c r="A11" s="59" t="s">
        <v>129</v>
      </c>
      <c r="B11" s="59" t="s">
        <v>2</v>
      </c>
      <c r="C11" s="60" t="s">
        <v>3</v>
      </c>
      <c r="D11" s="61" t="s">
        <v>4</v>
      </c>
      <c r="E11" s="61" t="s">
        <v>5</v>
      </c>
      <c r="F11" s="58" t="s">
        <v>6</v>
      </c>
      <c r="G11" s="58"/>
      <c r="H11" s="58"/>
      <c r="I11" s="58"/>
      <c r="J11" s="58"/>
      <c r="K11" s="58"/>
      <c r="L11" s="58" t="s">
        <v>7</v>
      </c>
      <c r="M11" s="58"/>
      <c r="N11" s="58"/>
      <c r="O11" s="58"/>
      <c r="P11" s="58"/>
    </row>
    <row r="12" spans="1:16" ht="115.5" thickBot="1" x14ac:dyDescent="0.25">
      <c r="A12" s="59"/>
      <c r="B12" s="59"/>
      <c r="C12" s="60"/>
      <c r="D12" s="61"/>
      <c r="E12" s="61"/>
      <c r="F12" s="41" t="s">
        <v>138</v>
      </c>
      <c r="G12" s="41" t="s">
        <v>139</v>
      </c>
      <c r="H12" s="41" t="s">
        <v>140</v>
      </c>
      <c r="I12" s="41" t="s">
        <v>141</v>
      </c>
      <c r="J12" s="41" t="s">
        <v>142</v>
      </c>
      <c r="K12" s="41" t="s">
        <v>143</v>
      </c>
      <c r="L12" s="41" t="s">
        <v>144</v>
      </c>
      <c r="M12" s="41" t="s">
        <v>140</v>
      </c>
      <c r="N12" s="41" t="s">
        <v>145</v>
      </c>
      <c r="O12" s="41" t="s">
        <v>142</v>
      </c>
      <c r="P12" s="41" t="s">
        <v>146</v>
      </c>
    </row>
    <row r="13" spans="1:16" ht="13.5" thickTop="1" x14ac:dyDescent="0.2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</row>
    <row r="14" spans="1:16" x14ac:dyDescent="0.2">
      <c r="A14" s="4"/>
      <c r="B14" s="4"/>
      <c r="C14" s="8" t="s">
        <v>17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x14ac:dyDescent="0.2">
      <c r="A15" s="7" t="s">
        <v>20</v>
      </c>
      <c r="B15" s="4"/>
      <c r="C15" s="10" t="s">
        <v>56</v>
      </c>
      <c r="D15" s="7" t="s">
        <v>43</v>
      </c>
      <c r="E15" s="4">
        <v>1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2">
      <c r="A16" s="7" t="s">
        <v>21</v>
      </c>
      <c r="B16" s="4"/>
      <c r="C16" s="10" t="s">
        <v>57</v>
      </c>
      <c r="D16" s="7" t="s">
        <v>43</v>
      </c>
      <c r="E16" s="4">
        <v>1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x14ac:dyDescent="0.2">
      <c r="A17" s="32"/>
      <c r="B17" s="32"/>
      <c r="C17" s="10"/>
      <c r="D17" s="32"/>
      <c r="E17" s="3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x14ac:dyDescent="0.2">
      <c r="A18" s="32"/>
      <c r="B18" s="32"/>
      <c r="C18" s="8" t="s">
        <v>58</v>
      </c>
      <c r="D18" s="32"/>
      <c r="E18" s="3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 ht="15" x14ac:dyDescent="0.2">
      <c r="A19" s="32" t="s">
        <v>22</v>
      </c>
      <c r="B19" s="32"/>
      <c r="C19" s="10" t="s">
        <v>59</v>
      </c>
      <c r="D19" s="32" t="s">
        <v>13</v>
      </c>
      <c r="E19" s="35">
        <v>97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x14ac:dyDescent="0.2">
      <c r="A20" s="32" t="s">
        <v>23</v>
      </c>
      <c r="B20" s="32"/>
      <c r="C20" s="10" t="s">
        <v>60</v>
      </c>
      <c r="D20" s="32" t="s">
        <v>18</v>
      </c>
      <c r="E20" s="36">
        <v>1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ht="15" x14ac:dyDescent="0.2">
      <c r="A21" s="32" t="s">
        <v>24</v>
      </c>
      <c r="B21" s="32"/>
      <c r="C21" s="10" t="s">
        <v>61</v>
      </c>
      <c r="D21" s="32" t="s">
        <v>14</v>
      </c>
      <c r="E21" s="35">
        <v>3.4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x14ac:dyDescent="0.2">
      <c r="A22" s="32" t="s">
        <v>25</v>
      </c>
      <c r="B22" s="32"/>
      <c r="C22" s="10" t="s">
        <v>62</v>
      </c>
      <c r="D22" s="32" t="s">
        <v>63</v>
      </c>
      <c r="E22" s="35">
        <v>1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x14ac:dyDescent="0.2">
      <c r="A23" s="32"/>
      <c r="B23" s="32"/>
      <c r="C23" s="10"/>
      <c r="D23" s="32"/>
      <c r="E23" s="35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16" x14ac:dyDescent="0.2">
      <c r="A24" s="32"/>
      <c r="B24" s="32"/>
      <c r="C24" s="8" t="s">
        <v>64</v>
      </c>
      <c r="D24" s="32"/>
      <c r="E24" s="35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 ht="15" x14ac:dyDescent="0.2">
      <c r="A25" s="32" t="s">
        <v>26</v>
      </c>
      <c r="B25" s="32"/>
      <c r="C25" s="10" t="s">
        <v>121</v>
      </c>
      <c r="D25" s="32" t="s">
        <v>14</v>
      </c>
      <c r="E25" s="35">
        <v>16.89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ht="15" x14ac:dyDescent="0.2">
      <c r="A26" s="32" t="s">
        <v>27</v>
      </c>
      <c r="B26" s="32"/>
      <c r="C26" s="10" t="s">
        <v>65</v>
      </c>
      <c r="D26" s="32" t="s">
        <v>13</v>
      </c>
      <c r="E26" s="35">
        <v>12.07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x14ac:dyDescent="0.2">
      <c r="A27" s="32" t="s">
        <v>28</v>
      </c>
      <c r="B27" s="32"/>
      <c r="C27" s="10" t="s">
        <v>67</v>
      </c>
      <c r="D27" s="32" t="s">
        <v>15</v>
      </c>
      <c r="E27" s="38">
        <v>1200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x14ac:dyDescent="0.2">
      <c r="A28" s="32"/>
      <c r="B28" s="32"/>
      <c r="C28" s="9" t="s">
        <v>66</v>
      </c>
      <c r="D28" s="32" t="s">
        <v>15</v>
      </c>
      <c r="E28" s="35">
        <f>ROUND(E27*1.1,2)</f>
        <v>1320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x14ac:dyDescent="0.2">
      <c r="A29" s="32"/>
      <c r="B29" s="32"/>
      <c r="C29" s="9" t="s">
        <v>47</v>
      </c>
      <c r="D29" s="32" t="s">
        <v>16</v>
      </c>
      <c r="E29" s="35">
        <v>1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ht="15" x14ac:dyDescent="0.2">
      <c r="A30" s="32" t="s">
        <v>29</v>
      </c>
      <c r="B30" s="32"/>
      <c r="C30" s="10" t="s">
        <v>68</v>
      </c>
      <c r="D30" s="32" t="s">
        <v>13</v>
      </c>
      <c r="E30" s="35">
        <v>60.76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 ht="15" x14ac:dyDescent="0.2">
      <c r="A31" s="32"/>
      <c r="B31" s="32"/>
      <c r="C31" s="9" t="s">
        <v>69</v>
      </c>
      <c r="D31" s="32" t="s">
        <v>13</v>
      </c>
      <c r="E31" s="35">
        <f>ROUND(E30*1.1,2)</f>
        <v>66.84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x14ac:dyDescent="0.2">
      <c r="A32" s="32"/>
      <c r="B32" s="32"/>
      <c r="C32" s="9" t="s">
        <v>47</v>
      </c>
      <c r="D32" s="32" t="s">
        <v>16</v>
      </c>
      <c r="E32" s="35">
        <v>1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ht="15" x14ac:dyDescent="0.2">
      <c r="A33" s="32" t="s">
        <v>30</v>
      </c>
      <c r="B33" s="32"/>
      <c r="C33" s="10" t="s">
        <v>70</v>
      </c>
      <c r="D33" s="32" t="s">
        <v>14</v>
      </c>
      <c r="E33" s="35">
        <v>9.1199999999999992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ht="15" x14ac:dyDescent="0.2">
      <c r="A34" s="32"/>
      <c r="B34" s="32"/>
      <c r="C34" s="9" t="s">
        <v>46</v>
      </c>
      <c r="D34" s="32" t="s">
        <v>14</v>
      </c>
      <c r="E34" s="35">
        <f>ROUND(E33*1.03,2)</f>
        <v>9.39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 ht="25.5" x14ac:dyDescent="0.2">
      <c r="A35" s="32" t="s">
        <v>31</v>
      </c>
      <c r="B35" s="32"/>
      <c r="C35" s="34" t="s">
        <v>71</v>
      </c>
      <c r="D35" s="32" t="s">
        <v>14</v>
      </c>
      <c r="E35" s="35">
        <v>21.09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ht="15" x14ac:dyDescent="0.2">
      <c r="A36" s="32"/>
      <c r="B36" s="32"/>
      <c r="C36" s="9" t="s">
        <v>19</v>
      </c>
      <c r="D36" s="32" t="s">
        <v>14</v>
      </c>
      <c r="E36" s="35">
        <f>ROUND(E35*1.05,2)</f>
        <v>22.14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x14ac:dyDescent="0.2">
      <c r="A37" s="32" t="s">
        <v>32</v>
      </c>
      <c r="B37" s="32"/>
      <c r="C37" s="10" t="s">
        <v>72</v>
      </c>
      <c r="D37" s="32" t="s">
        <v>15</v>
      </c>
      <c r="E37" s="38">
        <v>960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x14ac:dyDescent="0.2">
      <c r="A38" s="32"/>
      <c r="B38" s="32"/>
      <c r="C38" s="9" t="s">
        <v>66</v>
      </c>
      <c r="D38" s="32" t="s">
        <v>15</v>
      </c>
      <c r="E38" s="35">
        <f>ROUND(E37*1.1,2)</f>
        <v>1056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6" x14ac:dyDescent="0.2">
      <c r="A39" s="32"/>
      <c r="B39" s="32"/>
      <c r="C39" s="9" t="s">
        <v>47</v>
      </c>
      <c r="D39" s="32" t="s">
        <v>16</v>
      </c>
      <c r="E39" s="35">
        <v>1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1:16" ht="15" x14ac:dyDescent="0.2">
      <c r="A40" s="32" t="s">
        <v>49</v>
      </c>
      <c r="B40" s="32"/>
      <c r="C40" s="10" t="s">
        <v>73</v>
      </c>
      <c r="D40" s="32" t="s">
        <v>13</v>
      </c>
      <c r="E40" s="35">
        <v>2.17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 ht="15" x14ac:dyDescent="0.2">
      <c r="A41" s="32"/>
      <c r="B41" s="32"/>
      <c r="C41" s="9" t="s">
        <v>69</v>
      </c>
      <c r="D41" s="32" t="s">
        <v>13</v>
      </c>
      <c r="E41" s="35">
        <f>ROUND(E40*1.2,2)</f>
        <v>2.6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x14ac:dyDescent="0.2">
      <c r="A42" s="32"/>
      <c r="B42" s="32"/>
      <c r="C42" s="9" t="s">
        <v>47</v>
      </c>
      <c r="D42" s="32" t="s">
        <v>16</v>
      </c>
      <c r="E42" s="35">
        <v>1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16" ht="15" x14ac:dyDescent="0.2">
      <c r="A43" s="32" t="s">
        <v>50</v>
      </c>
      <c r="B43" s="32"/>
      <c r="C43" s="10" t="s">
        <v>74</v>
      </c>
      <c r="D43" s="32" t="s">
        <v>13</v>
      </c>
      <c r="E43" s="35">
        <v>14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 ht="15" x14ac:dyDescent="0.2">
      <c r="A44" s="32"/>
      <c r="B44" s="32"/>
      <c r="C44" s="9" t="s">
        <v>46</v>
      </c>
      <c r="D44" s="32" t="s">
        <v>14</v>
      </c>
      <c r="E44" s="35">
        <f>ROUND(E43*0.1*1.03,2)</f>
        <v>1.44</v>
      </c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16" x14ac:dyDescent="0.2">
      <c r="A45" s="32" t="s">
        <v>51</v>
      </c>
      <c r="B45" s="32"/>
      <c r="C45" s="10" t="s">
        <v>75</v>
      </c>
      <c r="D45" s="32" t="s">
        <v>12</v>
      </c>
      <c r="E45" s="35">
        <v>28</v>
      </c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x14ac:dyDescent="0.2">
      <c r="A46" s="32"/>
      <c r="B46" s="32"/>
      <c r="C46" s="9" t="s">
        <v>76</v>
      </c>
      <c r="D46" s="32" t="s">
        <v>12</v>
      </c>
      <c r="E46" s="35">
        <v>28</v>
      </c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6" x14ac:dyDescent="0.2">
      <c r="A47" s="32"/>
      <c r="B47" s="32"/>
      <c r="C47" s="9" t="s">
        <v>77</v>
      </c>
      <c r="D47" s="32" t="s">
        <v>16</v>
      </c>
      <c r="E47" s="35">
        <v>1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6" x14ac:dyDescent="0.2">
      <c r="A48" s="39">
        <v>17</v>
      </c>
      <c r="B48" s="33"/>
      <c r="C48" s="10" t="s">
        <v>128</v>
      </c>
      <c r="D48" s="33" t="s">
        <v>16</v>
      </c>
      <c r="E48" s="33">
        <v>1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spans="1:16" x14ac:dyDescent="0.2">
      <c r="A49" s="32"/>
      <c r="B49" s="32"/>
      <c r="C49" s="9"/>
      <c r="D49" s="32"/>
      <c r="E49" s="35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x14ac:dyDescent="0.2">
      <c r="A50" s="32"/>
      <c r="B50" s="32"/>
      <c r="C50" s="8" t="s">
        <v>78</v>
      </c>
      <c r="D50" s="32"/>
      <c r="E50" s="35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ht="15" x14ac:dyDescent="0.2">
      <c r="A51" s="32">
        <v>18</v>
      </c>
      <c r="B51" s="32"/>
      <c r="C51" s="10" t="s">
        <v>79</v>
      </c>
      <c r="D51" s="32" t="s">
        <v>14</v>
      </c>
      <c r="E51" s="35">
        <v>0.6</v>
      </c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spans="1:16" ht="15" x14ac:dyDescent="0.2">
      <c r="A52" s="32"/>
      <c r="B52" s="32"/>
      <c r="C52" s="9" t="s">
        <v>120</v>
      </c>
      <c r="D52" s="32" t="s">
        <v>14</v>
      </c>
      <c r="E52" s="35">
        <f>ROUND(E51*1.2,2)</f>
        <v>0.72</v>
      </c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spans="1:16" x14ac:dyDescent="0.2">
      <c r="A53" s="32"/>
      <c r="B53" s="32"/>
      <c r="C53" s="9" t="s">
        <v>80</v>
      </c>
      <c r="D53" s="32" t="s">
        <v>15</v>
      </c>
      <c r="E53" s="35">
        <v>137.25</v>
      </c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6" x14ac:dyDescent="0.2">
      <c r="A54" s="39">
        <v>19</v>
      </c>
      <c r="B54" s="33"/>
      <c r="C54" s="10" t="s">
        <v>100</v>
      </c>
      <c r="D54" s="33"/>
      <c r="E54" s="35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spans="1:16" x14ac:dyDescent="0.2">
      <c r="A55" s="40"/>
      <c r="B55" s="33"/>
      <c r="C55" s="9" t="s">
        <v>127</v>
      </c>
      <c r="D55" s="33" t="s">
        <v>18</v>
      </c>
      <c r="E55" s="35">
        <v>1</v>
      </c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spans="1:16" x14ac:dyDescent="0.2">
      <c r="A56" s="40"/>
      <c r="B56" s="33"/>
      <c r="C56" s="9" t="s">
        <v>77</v>
      </c>
      <c r="D56" s="33" t="s">
        <v>16</v>
      </c>
      <c r="E56" s="35">
        <v>1</v>
      </c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spans="1:16" ht="15" x14ac:dyDescent="0.2">
      <c r="A57" s="32">
        <v>20</v>
      </c>
      <c r="B57" s="32"/>
      <c r="C57" s="10" t="s">
        <v>81</v>
      </c>
      <c r="D57" s="32" t="s">
        <v>13</v>
      </c>
      <c r="E57" s="35">
        <v>2.7</v>
      </c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spans="1:16" x14ac:dyDescent="0.2">
      <c r="A58" s="32"/>
      <c r="B58" s="32"/>
      <c r="C58" s="9" t="s">
        <v>82</v>
      </c>
      <c r="D58" s="32" t="s">
        <v>16</v>
      </c>
      <c r="E58" s="35">
        <v>1</v>
      </c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spans="1:16" ht="15" x14ac:dyDescent="0.2">
      <c r="A59" s="32">
        <v>21</v>
      </c>
      <c r="B59" s="32"/>
      <c r="C59" s="10" t="s">
        <v>83</v>
      </c>
      <c r="D59" s="32" t="s">
        <v>13</v>
      </c>
      <c r="E59" s="35">
        <v>53.6</v>
      </c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</row>
    <row r="60" spans="1:16" x14ac:dyDescent="0.2">
      <c r="A60" s="32"/>
      <c r="B60" s="32"/>
      <c r="C60" s="9" t="s">
        <v>84</v>
      </c>
      <c r="D60" s="32" t="s">
        <v>95</v>
      </c>
      <c r="E60" s="35">
        <f>ROUND(E59*0.1*1.1,2)</f>
        <v>5.9</v>
      </c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16" ht="15" x14ac:dyDescent="0.2">
      <c r="A61" s="32">
        <v>22</v>
      </c>
      <c r="B61" s="32"/>
      <c r="C61" s="10" t="s">
        <v>86</v>
      </c>
      <c r="D61" s="32" t="s">
        <v>13</v>
      </c>
      <c r="E61" s="35">
        <v>53.6</v>
      </c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</row>
    <row r="62" spans="1:16" x14ac:dyDescent="0.2">
      <c r="A62" s="32"/>
      <c r="B62" s="32"/>
      <c r="C62" s="9" t="s">
        <v>85</v>
      </c>
      <c r="D62" s="32" t="s">
        <v>15</v>
      </c>
      <c r="E62" s="35">
        <f>ROUND(E61*3.6*1.1,2)</f>
        <v>212.26</v>
      </c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16" ht="15" x14ac:dyDescent="0.2">
      <c r="A63" s="32">
        <v>23</v>
      </c>
      <c r="B63" s="32"/>
      <c r="C63" s="10" t="s">
        <v>87</v>
      </c>
      <c r="D63" s="32" t="s">
        <v>13</v>
      </c>
      <c r="E63" s="35">
        <v>53.6</v>
      </c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spans="1:16" x14ac:dyDescent="0.2">
      <c r="A64" s="32"/>
      <c r="B64" s="32"/>
      <c r="C64" s="9" t="s">
        <v>88</v>
      </c>
      <c r="D64" s="32" t="s">
        <v>95</v>
      </c>
      <c r="E64" s="35">
        <f>ROUND(E63*0.1*1.1,2)</f>
        <v>5.9</v>
      </c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pans="1:19" ht="15" x14ac:dyDescent="0.2">
      <c r="A65" s="32">
        <v>24</v>
      </c>
      <c r="B65" s="32"/>
      <c r="C65" s="10" t="s">
        <v>89</v>
      </c>
      <c r="D65" s="32" t="s">
        <v>13</v>
      </c>
      <c r="E65" s="35">
        <v>53.6</v>
      </c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spans="1:19" x14ac:dyDescent="0.2">
      <c r="A66" s="32"/>
      <c r="B66" s="32"/>
      <c r="C66" s="9" t="s">
        <v>90</v>
      </c>
      <c r="D66" s="32" t="s">
        <v>95</v>
      </c>
      <c r="E66" s="35">
        <f>ROUND(E65*0.1*2*1.1,2)</f>
        <v>11.79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1:19" ht="15" x14ac:dyDescent="0.2">
      <c r="A67" s="32">
        <v>25</v>
      </c>
      <c r="B67" s="32"/>
      <c r="C67" s="10" t="s">
        <v>91</v>
      </c>
      <c r="D67" s="32" t="s">
        <v>13</v>
      </c>
      <c r="E67" s="35">
        <v>45.65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1:19" x14ac:dyDescent="0.2">
      <c r="A68" s="32"/>
      <c r="B68" s="32"/>
      <c r="C68" s="9" t="s">
        <v>84</v>
      </c>
      <c r="D68" s="32" t="s">
        <v>95</v>
      </c>
      <c r="E68" s="35">
        <f>ROUND(E67*0.1*1.1,2)</f>
        <v>5.0199999999999996</v>
      </c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1:19" ht="15" x14ac:dyDescent="0.2">
      <c r="A69" s="32">
        <v>26</v>
      </c>
      <c r="B69" s="32"/>
      <c r="C69" s="10" t="s">
        <v>92</v>
      </c>
      <c r="D69" s="32" t="s">
        <v>13</v>
      </c>
      <c r="E69" s="35">
        <v>45.65</v>
      </c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1:19" x14ac:dyDescent="0.2">
      <c r="A70" s="32"/>
      <c r="B70" s="32"/>
      <c r="C70" s="9" t="s">
        <v>85</v>
      </c>
      <c r="D70" s="32" t="s">
        <v>15</v>
      </c>
      <c r="E70" s="35">
        <f>ROUND(E69*3.6*1.1,2)</f>
        <v>180.77</v>
      </c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1:19" ht="15" x14ac:dyDescent="0.2">
      <c r="A71" s="32">
        <v>27</v>
      </c>
      <c r="B71" s="32"/>
      <c r="C71" s="10" t="s">
        <v>93</v>
      </c>
      <c r="D71" s="32" t="s">
        <v>13</v>
      </c>
      <c r="E71" s="35">
        <v>45.65</v>
      </c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R71" s="37"/>
    </row>
    <row r="72" spans="1:19" x14ac:dyDescent="0.2">
      <c r="A72" s="32"/>
      <c r="B72" s="32"/>
      <c r="C72" s="9" t="s">
        <v>88</v>
      </c>
      <c r="D72" s="32" t="s">
        <v>95</v>
      </c>
      <c r="E72" s="35">
        <f>ROUND(E71*0.1*1.1,2)</f>
        <v>5.0199999999999996</v>
      </c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R72" s="37"/>
    </row>
    <row r="73" spans="1:19" ht="15" x14ac:dyDescent="0.2">
      <c r="A73" s="32">
        <v>28</v>
      </c>
      <c r="B73" s="32"/>
      <c r="C73" s="10" t="s">
        <v>94</v>
      </c>
      <c r="D73" s="32" t="s">
        <v>13</v>
      </c>
      <c r="E73" s="35">
        <v>45.65</v>
      </c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spans="1:19" x14ac:dyDescent="0.2">
      <c r="A74" s="32"/>
      <c r="B74" s="32"/>
      <c r="C74" s="9" t="s">
        <v>122</v>
      </c>
      <c r="D74" s="32" t="s">
        <v>95</v>
      </c>
      <c r="E74" s="35">
        <f>ROUND(E73*0.1*2*1.1,2)</f>
        <v>10.039999999999999</v>
      </c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1:19" ht="25.5" x14ac:dyDescent="0.2">
      <c r="A75" s="32">
        <v>29</v>
      </c>
      <c r="B75" s="32"/>
      <c r="C75" s="34" t="s">
        <v>119</v>
      </c>
      <c r="D75" s="32" t="s">
        <v>43</v>
      </c>
      <c r="E75" s="35">
        <v>1</v>
      </c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S75" s="37"/>
    </row>
    <row r="76" spans="1:19" ht="15" x14ac:dyDescent="0.2">
      <c r="A76" s="39">
        <v>30</v>
      </c>
      <c r="B76" s="33"/>
      <c r="C76" s="10" t="s">
        <v>131</v>
      </c>
      <c r="D76" s="33" t="s">
        <v>13</v>
      </c>
      <c r="E76" s="35">
        <v>62.8</v>
      </c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S76" s="37"/>
    </row>
    <row r="77" spans="1:19" ht="15" x14ac:dyDescent="0.2">
      <c r="A77" s="39">
        <v>31</v>
      </c>
      <c r="B77" s="33"/>
      <c r="C77" s="34" t="s">
        <v>130</v>
      </c>
      <c r="D77" s="33" t="s">
        <v>13</v>
      </c>
      <c r="E77" s="35">
        <v>62.8</v>
      </c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S77" s="37"/>
    </row>
    <row r="78" spans="1:19" ht="15" x14ac:dyDescent="0.2">
      <c r="A78" s="39"/>
      <c r="B78" s="33"/>
      <c r="C78" s="9" t="s">
        <v>46</v>
      </c>
      <c r="D78" s="33" t="s">
        <v>14</v>
      </c>
      <c r="E78" s="35">
        <v>7.54</v>
      </c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S78" s="37"/>
    </row>
    <row r="79" spans="1:19" ht="15" x14ac:dyDescent="0.2">
      <c r="A79" s="39">
        <v>32</v>
      </c>
      <c r="B79" s="33"/>
      <c r="C79" s="10" t="s">
        <v>132</v>
      </c>
      <c r="D79" s="33" t="s">
        <v>13</v>
      </c>
      <c r="E79" s="35">
        <v>62.8</v>
      </c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S79" s="37"/>
    </row>
    <row r="80" spans="1:19" ht="15" x14ac:dyDescent="0.2">
      <c r="A80" s="40"/>
      <c r="B80" s="33"/>
      <c r="C80" s="9" t="s">
        <v>133</v>
      </c>
      <c r="D80" s="33" t="s">
        <v>13</v>
      </c>
      <c r="E80" s="35">
        <v>62.8</v>
      </c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S80" s="37"/>
    </row>
    <row r="81" spans="1:19" ht="15" x14ac:dyDescent="0.2">
      <c r="A81" s="40"/>
      <c r="B81" s="33"/>
      <c r="C81" s="9" t="s">
        <v>134</v>
      </c>
      <c r="D81" s="33" t="s">
        <v>13</v>
      </c>
      <c r="E81" s="35">
        <v>62.8</v>
      </c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S81" s="37"/>
    </row>
    <row r="82" spans="1:19" ht="15" x14ac:dyDescent="0.2">
      <c r="A82" s="40"/>
      <c r="B82" s="33"/>
      <c r="C82" s="9" t="s">
        <v>135</v>
      </c>
      <c r="D82" s="33" t="s">
        <v>13</v>
      </c>
      <c r="E82" s="35">
        <v>62.8</v>
      </c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S82" s="37"/>
    </row>
    <row r="83" spans="1:19" x14ac:dyDescent="0.2">
      <c r="A83" s="40"/>
      <c r="B83" s="33"/>
      <c r="C83" s="9" t="s">
        <v>47</v>
      </c>
      <c r="D83" s="33" t="s">
        <v>16</v>
      </c>
      <c r="E83" s="35">
        <v>1</v>
      </c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S83" s="37"/>
    </row>
    <row r="84" spans="1:19" ht="12" customHeight="1" x14ac:dyDescent="0.2">
      <c r="A84" s="32"/>
      <c r="B84" s="32"/>
      <c r="C84" s="10"/>
      <c r="D84" s="32"/>
      <c r="E84" s="35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1:19" x14ac:dyDescent="0.2">
      <c r="A85" s="32"/>
      <c r="B85" s="32"/>
      <c r="C85" s="8" t="s">
        <v>96</v>
      </c>
      <c r="D85" s="32"/>
      <c r="E85" s="35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19" ht="25.5" x14ac:dyDescent="0.2">
      <c r="A86" s="32">
        <v>33</v>
      </c>
      <c r="B86" s="32"/>
      <c r="C86" s="34" t="s">
        <v>97</v>
      </c>
      <c r="D86" s="32" t="s">
        <v>43</v>
      </c>
      <c r="E86" s="35">
        <v>1</v>
      </c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1:19" ht="15" x14ac:dyDescent="0.2">
      <c r="A87" s="32">
        <v>34</v>
      </c>
      <c r="B87" s="32"/>
      <c r="C87" s="10" t="s">
        <v>99</v>
      </c>
      <c r="D87" s="32" t="s">
        <v>13</v>
      </c>
      <c r="E87" s="35">
        <v>37.85</v>
      </c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1:19" x14ac:dyDescent="0.2">
      <c r="A88" s="32">
        <v>35</v>
      </c>
      <c r="B88" s="32"/>
      <c r="C88" s="10" t="s">
        <v>100</v>
      </c>
      <c r="D88" s="32" t="s">
        <v>18</v>
      </c>
      <c r="E88" s="35">
        <v>1</v>
      </c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1:19" x14ac:dyDescent="0.2">
      <c r="A89" s="32"/>
      <c r="B89" s="32"/>
      <c r="C89" s="9" t="s">
        <v>101</v>
      </c>
      <c r="D89" s="32" t="s">
        <v>18</v>
      </c>
      <c r="E89" s="35">
        <v>1</v>
      </c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1:19" x14ac:dyDescent="0.2">
      <c r="A90" s="32"/>
      <c r="B90" s="32"/>
      <c r="C90" s="9" t="s">
        <v>77</v>
      </c>
      <c r="D90" s="32" t="s">
        <v>16</v>
      </c>
      <c r="E90" s="35">
        <v>1</v>
      </c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1:19" ht="15" x14ac:dyDescent="0.2">
      <c r="A91" s="32">
        <v>36</v>
      </c>
      <c r="B91" s="32"/>
      <c r="C91" s="10" t="s">
        <v>83</v>
      </c>
      <c r="D91" s="32" t="s">
        <v>13</v>
      </c>
      <c r="E91" s="35">
        <v>6.4</v>
      </c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1:19" x14ac:dyDescent="0.2">
      <c r="A92" s="32"/>
      <c r="B92" s="32"/>
      <c r="C92" s="9" t="s">
        <v>84</v>
      </c>
      <c r="D92" s="32" t="s">
        <v>95</v>
      </c>
      <c r="E92" s="35">
        <f>ROUND(E91*0.1*1.1,2)</f>
        <v>0.7</v>
      </c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9" ht="15" x14ac:dyDescent="0.2">
      <c r="A93" s="32">
        <v>37</v>
      </c>
      <c r="B93" s="32"/>
      <c r="C93" s="10" t="s">
        <v>86</v>
      </c>
      <c r="D93" s="32" t="s">
        <v>13</v>
      </c>
      <c r="E93" s="35">
        <v>6.4</v>
      </c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1:19" x14ac:dyDescent="0.2">
      <c r="A94" s="32"/>
      <c r="B94" s="32"/>
      <c r="C94" s="9" t="s">
        <v>85</v>
      </c>
      <c r="D94" s="32" t="s">
        <v>15</v>
      </c>
      <c r="E94" s="35">
        <f>ROUND(E93*3.6*1.1,2)</f>
        <v>25.34</v>
      </c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1:19" ht="15" x14ac:dyDescent="0.2">
      <c r="A95" s="32">
        <v>38</v>
      </c>
      <c r="B95" s="32"/>
      <c r="C95" s="10" t="s">
        <v>87</v>
      </c>
      <c r="D95" s="32" t="s">
        <v>13</v>
      </c>
      <c r="E95" s="35">
        <v>6.4</v>
      </c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1:19" x14ac:dyDescent="0.2">
      <c r="A96" s="32"/>
      <c r="B96" s="32"/>
      <c r="C96" s="9" t="s">
        <v>88</v>
      </c>
      <c r="D96" s="32" t="s">
        <v>95</v>
      </c>
      <c r="E96" s="35">
        <f>ROUND(E95*0.1*1.1,2)</f>
        <v>0.7</v>
      </c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  <row r="97" spans="1:16" ht="15" x14ac:dyDescent="0.2">
      <c r="A97" s="32">
        <v>39</v>
      </c>
      <c r="B97" s="32"/>
      <c r="C97" s="10" t="s">
        <v>89</v>
      </c>
      <c r="D97" s="32" t="s">
        <v>13</v>
      </c>
      <c r="E97" s="35">
        <v>6.4</v>
      </c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</row>
    <row r="98" spans="1:16" x14ac:dyDescent="0.2">
      <c r="A98" s="32"/>
      <c r="B98" s="32"/>
      <c r="C98" s="9" t="s">
        <v>90</v>
      </c>
      <c r="D98" s="32" t="s">
        <v>95</v>
      </c>
      <c r="E98" s="35">
        <f>ROUND(E97*0.1*2*1.1,2)</f>
        <v>1.41</v>
      </c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</row>
    <row r="99" spans="1:16" ht="15" x14ac:dyDescent="0.2">
      <c r="A99" s="32">
        <v>40</v>
      </c>
      <c r="B99" s="32"/>
      <c r="C99" s="10" t="s">
        <v>102</v>
      </c>
      <c r="D99" s="32" t="s">
        <v>13</v>
      </c>
      <c r="E99" s="35">
        <v>31.45</v>
      </c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</row>
    <row r="100" spans="1:16" x14ac:dyDescent="0.2">
      <c r="A100" s="32"/>
      <c r="B100" s="32"/>
      <c r="C100" s="9" t="s">
        <v>84</v>
      </c>
      <c r="D100" s="32" t="s">
        <v>95</v>
      </c>
      <c r="E100" s="35">
        <f>ROUND(E99*0.1*1.1,2)</f>
        <v>3.46</v>
      </c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</row>
    <row r="101" spans="1:16" ht="15" x14ac:dyDescent="0.2">
      <c r="A101" s="32">
        <v>41</v>
      </c>
      <c r="B101" s="32"/>
      <c r="C101" s="10" t="s">
        <v>103</v>
      </c>
      <c r="D101" s="32" t="s">
        <v>13</v>
      </c>
      <c r="E101" s="35">
        <v>31.45</v>
      </c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</row>
    <row r="102" spans="1:16" ht="15" x14ac:dyDescent="0.2">
      <c r="A102" s="32"/>
      <c r="B102" s="32"/>
      <c r="C102" s="9" t="s">
        <v>104</v>
      </c>
      <c r="D102" s="32" t="s">
        <v>13</v>
      </c>
      <c r="E102" s="35">
        <f>ROUND(E101*1.1,2)</f>
        <v>34.6</v>
      </c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</row>
    <row r="103" spans="1:16" x14ac:dyDescent="0.2">
      <c r="A103" s="32"/>
      <c r="B103" s="32"/>
      <c r="C103" s="9" t="s">
        <v>105</v>
      </c>
      <c r="D103" s="32" t="s">
        <v>15</v>
      </c>
      <c r="E103" s="35">
        <f>ROUND(E101*3.1*1.1,2)</f>
        <v>107.24</v>
      </c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</row>
    <row r="104" spans="1:16" x14ac:dyDescent="0.2">
      <c r="A104" s="32"/>
      <c r="B104" s="32"/>
      <c r="C104" s="9" t="s">
        <v>106</v>
      </c>
      <c r="D104" s="32" t="s">
        <v>16</v>
      </c>
      <c r="E104" s="35">
        <v>1</v>
      </c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</row>
    <row r="105" spans="1:16" ht="15" x14ac:dyDescent="0.2">
      <c r="A105" s="32">
        <v>42</v>
      </c>
      <c r="B105" s="32"/>
      <c r="C105" s="10" t="s">
        <v>107</v>
      </c>
      <c r="D105" s="32" t="s">
        <v>13</v>
      </c>
      <c r="E105" s="35">
        <v>6.4</v>
      </c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</row>
    <row r="106" spans="1:16" x14ac:dyDescent="0.2">
      <c r="A106" s="32"/>
      <c r="B106" s="32"/>
      <c r="C106" s="9" t="s">
        <v>123</v>
      </c>
      <c r="D106" s="32" t="s">
        <v>95</v>
      </c>
      <c r="E106" s="35">
        <f>ROUND(E105*0.1*1.1,2)</f>
        <v>0.7</v>
      </c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</row>
    <row r="107" spans="1:16" ht="15" x14ac:dyDescent="0.2">
      <c r="A107" s="32">
        <v>43</v>
      </c>
      <c r="B107" s="32"/>
      <c r="C107" s="10" t="s">
        <v>108</v>
      </c>
      <c r="D107" s="32" t="s">
        <v>13</v>
      </c>
      <c r="E107" s="35">
        <v>6.4</v>
      </c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</row>
    <row r="108" spans="1:16" x14ac:dyDescent="0.2">
      <c r="A108" s="32"/>
      <c r="B108" s="32"/>
      <c r="C108" s="9" t="s">
        <v>109</v>
      </c>
      <c r="D108" s="32" t="s">
        <v>15</v>
      </c>
      <c r="E108" s="35">
        <f>ROUND(E107*0.9*1.1,2)</f>
        <v>6.34</v>
      </c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</row>
    <row r="109" spans="1:16" ht="15" x14ac:dyDescent="0.2">
      <c r="A109" s="32">
        <v>44</v>
      </c>
      <c r="B109" s="32"/>
      <c r="C109" s="10" t="s">
        <v>110</v>
      </c>
      <c r="D109" s="32" t="s">
        <v>13</v>
      </c>
      <c r="E109" s="35">
        <v>6.4</v>
      </c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</row>
    <row r="110" spans="1:16" ht="15" x14ac:dyDescent="0.2">
      <c r="A110" s="32"/>
      <c r="B110" s="32"/>
      <c r="C110" s="9" t="s">
        <v>111</v>
      </c>
      <c r="D110" s="32" t="s">
        <v>13</v>
      </c>
      <c r="E110" s="35">
        <f>ROUND(E109*1.12,2)</f>
        <v>7.17</v>
      </c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</row>
    <row r="111" spans="1:16" x14ac:dyDescent="0.2">
      <c r="A111" s="32"/>
      <c r="B111" s="32"/>
      <c r="C111" s="9" t="s">
        <v>105</v>
      </c>
      <c r="D111" s="32" t="s">
        <v>15</v>
      </c>
      <c r="E111" s="35">
        <f>ROUND(E109*3.1*1.1,2)</f>
        <v>21.82</v>
      </c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</row>
    <row r="112" spans="1:16" x14ac:dyDescent="0.2">
      <c r="A112" s="32"/>
      <c r="B112" s="32"/>
      <c r="C112" s="9" t="s">
        <v>106</v>
      </c>
      <c r="D112" s="32" t="s">
        <v>16</v>
      </c>
      <c r="E112" s="35">
        <v>1</v>
      </c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</row>
    <row r="113" spans="1:18" x14ac:dyDescent="0.2">
      <c r="A113" s="32">
        <v>45</v>
      </c>
      <c r="B113" s="32"/>
      <c r="C113" s="10" t="s">
        <v>98</v>
      </c>
      <c r="D113" s="32" t="s">
        <v>43</v>
      </c>
      <c r="E113" s="35">
        <v>1</v>
      </c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R113" s="37"/>
    </row>
    <row r="114" spans="1:18" x14ac:dyDescent="0.2">
      <c r="A114" s="32"/>
      <c r="B114" s="32"/>
      <c r="C114" s="10"/>
      <c r="D114" s="32"/>
      <c r="E114" s="35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R114" s="37"/>
    </row>
    <row r="115" spans="1:18" x14ac:dyDescent="0.2">
      <c r="A115" s="32"/>
      <c r="B115" s="32"/>
      <c r="C115" s="8" t="s">
        <v>48</v>
      </c>
      <c r="D115" s="32"/>
      <c r="E115" s="35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</row>
    <row r="116" spans="1:18" ht="15" x14ac:dyDescent="0.2">
      <c r="A116" s="32">
        <v>46</v>
      </c>
      <c r="B116" s="32"/>
      <c r="C116" s="10" t="s">
        <v>112</v>
      </c>
      <c r="D116" s="32" t="s">
        <v>14</v>
      </c>
      <c r="E116" s="35">
        <v>52.44</v>
      </c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</row>
    <row r="117" spans="1:18" ht="15" x14ac:dyDescent="0.2">
      <c r="A117" s="32">
        <v>47</v>
      </c>
      <c r="B117" s="32"/>
      <c r="C117" s="10" t="s">
        <v>65</v>
      </c>
      <c r="D117" s="32" t="s">
        <v>13</v>
      </c>
      <c r="E117" s="35">
        <v>104.88</v>
      </c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</row>
    <row r="118" spans="1:18" ht="15" x14ac:dyDescent="0.2">
      <c r="A118" s="32">
        <v>48</v>
      </c>
      <c r="B118" s="32"/>
      <c r="C118" s="10" t="s">
        <v>124</v>
      </c>
      <c r="D118" s="32" t="s">
        <v>13</v>
      </c>
      <c r="E118" s="35">
        <v>104.88</v>
      </c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</row>
    <row r="119" spans="1:18" ht="15" x14ac:dyDescent="0.2">
      <c r="A119" s="32"/>
      <c r="B119" s="32"/>
      <c r="C119" s="9" t="s">
        <v>113</v>
      </c>
      <c r="D119" s="32" t="s">
        <v>14</v>
      </c>
      <c r="E119" s="35">
        <f>ROUND(E118*0.3*1.05,2)</f>
        <v>33.04</v>
      </c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</row>
    <row r="120" spans="1:18" ht="15" x14ac:dyDescent="0.2">
      <c r="A120" s="32">
        <v>49</v>
      </c>
      <c r="B120" s="32"/>
      <c r="C120" s="10" t="s">
        <v>125</v>
      </c>
      <c r="D120" s="32" t="s">
        <v>13</v>
      </c>
      <c r="E120" s="35">
        <v>104.88</v>
      </c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</row>
    <row r="121" spans="1:18" ht="15" x14ac:dyDescent="0.2">
      <c r="A121" s="32"/>
      <c r="B121" s="32"/>
      <c r="C121" s="9" t="s">
        <v>114</v>
      </c>
      <c r="D121" s="32" t="s">
        <v>14</v>
      </c>
      <c r="E121" s="35">
        <f>ROUND(E120*0.2*1.05,2)</f>
        <v>22.02</v>
      </c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</row>
    <row r="122" spans="1:18" ht="15" x14ac:dyDescent="0.2">
      <c r="A122" s="32">
        <v>50</v>
      </c>
      <c r="B122" s="32"/>
      <c r="C122" s="10" t="s">
        <v>126</v>
      </c>
      <c r="D122" s="32" t="s">
        <v>13</v>
      </c>
      <c r="E122" s="35">
        <v>104.88</v>
      </c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</row>
    <row r="123" spans="1:18" ht="15" x14ac:dyDescent="0.2">
      <c r="A123" s="32"/>
      <c r="B123" s="32"/>
      <c r="C123" s="9" t="s">
        <v>19</v>
      </c>
      <c r="D123" s="32" t="s">
        <v>14</v>
      </c>
      <c r="E123" s="35">
        <f>ROUND(E122*0.05*1.05,2)</f>
        <v>5.51</v>
      </c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</row>
    <row r="124" spans="1:18" ht="15" x14ac:dyDescent="0.2">
      <c r="A124" s="32">
        <v>51</v>
      </c>
      <c r="B124" s="32"/>
      <c r="C124" s="10" t="s">
        <v>115</v>
      </c>
      <c r="D124" s="32" t="s">
        <v>13</v>
      </c>
      <c r="E124" s="35">
        <v>104.88</v>
      </c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</row>
    <row r="125" spans="1:18" ht="15" x14ac:dyDescent="0.2">
      <c r="A125" s="32"/>
      <c r="B125" s="32"/>
      <c r="C125" s="9" t="s">
        <v>116</v>
      </c>
      <c r="D125" s="32" t="s">
        <v>13</v>
      </c>
      <c r="E125" s="35">
        <f>ROUND(E124*1.05,2)</f>
        <v>110.12</v>
      </c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</row>
    <row r="126" spans="1:18" ht="15" x14ac:dyDescent="0.2">
      <c r="A126" s="32">
        <v>52</v>
      </c>
      <c r="B126" s="32"/>
      <c r="C126" s="10" t="s">
        <v>117</v>
      </c>
      <c r="D126" s="32" t="s">
        <v>13</v>
      </c>
      <c r="E126" s="35">
        <v>80</v>
      </c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</row>
    <row r="127" spans="1:18" ht="15" x14ac:dyDescent="0.2">
      <c r="A127" s="32"/>
      <c r="B127" s="32"/>
      <c r="C127" s="9" t="s">
        <v>44</v>
      </c>
      <c r="D127" s="32" t="s">
        <v>14</v>
      </c>
      <c r="E127" s="35">
        <f>ROUND(E126*0.15*1.1,2)</f>
        <v>13.2</v>
      </c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</row>
    <row r="128" spans="1:18" x14ac:dyDescent="0.2">
      <c r="A128" s="7"/>
      <c r="B128" s="7"/>
      <c r="C128" s="9" t="s">
        <v>45</v>
      </c>
      <c r="D128" s="7" t="s">
        <v>15</v>
      </c>
      <c r="E128" s="35">
        <v>2</v>
      </c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</row>
    <row r="129" spans="1:18" ht="13.5" thickBo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8" ht="13.5" thickBot="1" x14ac:dyDescent="0.25">
      <c r="A130" s="13"/>
      <c r="B130" s="13"/>
      <c r="C130" s="14" t="s">
        <v>33</v>
      </c>
      <c r="D130" s="13"/>
      <c r="E130" s="13"/>
      <c r="F130" s="13"/>
      <c r="G130" s="13"/>
      <c r="H130" s="13"/>
      <c r="I130" s="13"/>
      <c r="J130" s="13"/>
      <c r="K130" s="13"/>
      <c r="L130" s="15"/>
      <c r="M130" s="15"/>
      <c r="N130" s="15"/>
      <c r="O130" s="15"/>
      <c r="P130" s="15"/>
      <c r="R130" s="16"/>
    </row>
    <row r="131" spans="1:18" ht="13.5" thickBot="1" x14ac:dyDescent="0.25">
      <c r="A131" s="17"/>
      <c r="B131" s="17"/>
      <c r="C131" s="18" t="s">
        <v>10</v>
      </c>
      <c r="D131" s="17" t="s">
        <v>8</v>
      </c>
      <c r="E131" s="17"/>
      <c r="F131" s="17"/>
      <c r="G131" s="17"/>
      <c r="H131" s="17"/>
      <c r="I131" s="17"/>
      <c r="J131" s="17"/>
      <c r="K131" s="17"/>
      <c r="L131" s="19"/>
      <c r="M131" s="19"/>
      <c r="N131" s="19"/>
      <c r="O131" s="17"/>
      <c r="P131" s="19"/>
    </row>
    <row r="132" spans="1:18" ht="13.5" thickBot="1" x14ac:dyDescent="0.25">
      <c r="A132" s="13"/>
      <c r="B132" s="13"/>
      <c r="C132" s="14" t="s">
        <v>9</v>
      </c>
      <c r="D132" s="13"/>
      <c r="E132" s="13"/>
      <c r="F132" s="13"/>
      <c r="G132" s="13"/>
      <c r="H132" s="13"/>
      <c r="I132" s="13"/>
      <c r="J132" s="13"/>
      <c r="K132" s="13"/>
      <c r="L132" s="15"/>
      <c r="M132" s="15"/>
      <c r="N132" s="15"/>
      <c r="O132" s="15"/>
      <c r="P132" s="15"/>
      <c r="Q132" s="16"/>
    </row>
    <row r="133" spans="1:18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8" x14ac:dyDescent="0.2">
      <c r="A134" s="5"/>
      <c r="B134" s="5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8" x14ac:dyDescent="0.2">
      <c r="A135" s="5"/>
      <c r="B135" s="5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8" x14ac:dyDescent="0.2">
      <c r="A136" s="5"/>
      <c r="B136" s="5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8" x14ac:dyDescent="0.2">
      <c r="A137" s="6"/>
      <c r="B137" s="5"/>
    </row>
    <row r="138" spans="1:18" x14ac:dyDescent="0.2">
      <c r="A138" s="6"/>
      <c r="B138" s="6"/>
    </row>
    <row r="139" spans="1:18" x14ac:dyDescent="0.2">
      <c r="A139" s="6"/>
      <c r="B139" s="6"/>
    </row>
  </sheetData>
  <mergeCells count="10">
    <mergeCell ref="A1:P1"/>
    <mergeCell ref="F11:K11"/>
    <mergeCell ref="L11:P11"/>
    <mergeCell ref="A11:A12"/>
    <mergeCell ref="B11:B12"/>
    <mergeCell ref="C11:C12"/>
    <mergeCell ref="D11:D12"/>
    <mergeCell ref="E11:E12"/>
    <mergeCell ref="A2:P2"/>
    <mergeCell ref="H9:I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Koptāme</vt:lpstr>
      <vt:lpstr>Kopsavilkums</vt:lpstr>
      <vt:lpstr>Objekta sagatav., nodošana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2018-01-08T10:13:33Z</dcterms:modified>
</cp:coreProperties>
</file>